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unde\Egyetem\SapDocs\Kalkulusz-I-Hely\Excel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1" l="1"/>
  <c r="J35" i="1"/>
  <c r="J36" i="1"/>
  <c r="J37" i="1"/>
  <c r="J38" i="1"/>
  <c r="J34" i="1"/>
  <c r="K38" i="1"/>
  <c r="K37" i="1"/>
  <c r="K36" i="1"/>
  <c r="K35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2" i="1"/>
  <c r="M8" i="1"/>
  <c r="O8" i="1" s="1"/>
  <c r="N25" i="1"/>
  <c r="N20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2" i="1"/>
  <c r="N24" i="1"/>
  <c r="N23" i="1"/>
  <c r="N22" i="1"/>
  <c r="N21" i="1"/>
  <c r="N8" i="1" l="1"/>
</calcChain>
</file>

<file path=xl/sharedStrings.xml><?xml version="1.0" encoding="utf-8"?>
<sst xmlns="http://schemas.openxmlformats.org/spreadsheetml/2006/main" count="200" uniqueCount="115">
  <si>
    <t>Fellépők</t>
  </si>
  <si>
    <t>Nap</t>
  </si>
  <si>
    <t>Megalakulás</t>
  </si>
  <si>
    <t>Fellépési díj</t>
  </si>
  <si>
    <t>Stáb</t>
  </si>
  <si>
    <t>1PACH</t>
  </si>
  <si>
    <t>1.Nap</t>
  </si>
  <si>
    <t>4S STREET</t>
  </si>
  <si>
    <t>3.Nap</t>
  </si>
  <si>
    <t>AJSA LUNA</t>
  </si>
  <si>
    <t>2.Nap</t>
  </si>
  <si>
    <t>AKC MISI</t>
  </si>
  <si>
    <t>0.Nap</t>
  </si>
  <si>
    <t>ALAN FITZPATRICK</t>
  </si>
  <si>
    <t>ALBIN KACZKA</t>
  </si>
  <si>
    <t>BACKPACK COLLECTIVE: RONCO</t>
  </si>
  <si>
    <t>BACKPACK COLLECTIVE: TA0</t>
  </si>
  <si>
    <t>BAGOSSY BROTHERS COMPANY</t>
  </si>
  <si>
    <t>BETON.HOFI</t>
  </si>
  <si>
    <t>4.Nap</t>
  </si>
  <si>
    <t>BOBBY SKOLO</t>
  </si>
  <si>
    <t>BODA</t>
  </si>
  <si>
    <t>BOOSHAKA</t>
  </si>
  <si>
    <t>BRN NRB</t>
  </si>
  <si>
    <t>BRÓDY</t>
  </si>
  <si>
    <t>BRUNO X SPACC</t>
  </si>
  <si>
    <t>BSW</t>
  </si>
  <si>
    <t>BYEALEX ÉS A SLEPP</t>
  </si>
  <si>
    <t>C.A. STRINGS &amp; ROSSO BRUNO</t>
  </si>
  <si>
    <t>CARLOS</t>
  </si>
  <si>
    <t>CARSON COMA</t>
  </si>
  <si>
    <t>CETCULESCU</t>
  </si>
  <si>
    <t>CHERRY</t>
  </si>
  <si>
    <t>COSMOS TONE</t>
  </si>
  <si>
    <t>CRISTIAN B</t>
  </si>
  <si>
    <t>CURTIS</t>
  </si>
  <si>
    <t>CZIKA</t>
  </si>
  <si>
    <t>DAIMOND ROCKS</t>
  </si>
  <si>
    <t>DARK</t>
  </si>
  <si>
    <t>DR. PANDA</t>
  </si>
  <si>
    <t>DREAMFLOW</t>
  </si>
  <si>
    <t>DST QUEEN</t>
  </si>
  <si>
    <t>DUBFIRE</t>
  </si>
  <si>
    <t>DZSÚDLÓ</t>
  </si>
  <si>
    <t>EKHOE</t>
  </si>
  <si>
    <t>ERDÉLYRAP SESSIONS</t>
  </si>
  <si>
    <t>FEDDE LE GRAND</t>
  </si>
  <si>
    <t>FERENCZI</t>
  </si>
  <si>
    <t>GRASA</t>
  </si>
  <si>
    <t>HALOTT PÉNZ</t>
  </si>
  <si>
    <t>HUNAY</t>
  </si>
  <si>
    <t>HUNDRED SINS</t>
  </si>
  <si>
    <t>IVAN &amp; THE PARAZOL</t>
  </si>
  <si>
    <t>JASON DERULO</t>
  </si>
  <si>
    <t>JAURI</t>
  </si>
  <si>
    <t>KARAK</t>
  </si>
  <si>
    <t>KISÉ</t>
  </si>
  <si>
    <t>KISH &amp; HOONI</t>
  </si>
  <si>
    <t>KKEVIN</t>
  </si>
  <si>
    <t>LIL FRAKK</t>
  </si>
  <si>
    <t>LOTFI BEGI</t>
  </si>
  <si>
    <t>LOWKODI</t>
  </si>
  <si>
    <t>MANUEL</t>
  </si>
  <si>
    <t>MIHAI POL</t>
  </si>
  <si>
    <t>MISSH</t>
  </si>
  <si>
    <t>MOONICA</t>
  </si>
  <si>
    <t>NITZU</t>
  </si>
  <si>
    <t>NU ZAU</t>
  </si>
  <si>
    <t>PAPS</t>
  </si>
  <si>
    <t>PAPS B2B PEETLOOK</t>
  </si>
  <si>
    <t>PARNO GRASZT</t>
  </si>
  <si>
    <t>PIXA</t>
  </si>
  <si>
    <t>POGÁNY INDULÓ</t>
  </si>
  <si>
    <t>ROBINSKI</t>
  </si>
  <si>
    <t>SIGALA</t>
  </si>
  <si>
    <t>SIGMA</t>
  </si>
  <si>
    <t>SISI</t>
  </si>
  <si>
    <t>STERBINSZKY X MYNEA</t>
  </si>
  <si>
    <t>STEVE LAWRENCE</t>
  </si>
  <si>
    <t>SUCIU</t>
  </si>
  <si>
    <t>T. DANNY</t>
  </si>
  <si>
    <t>TEREDA: KOZTER</t>
  </si>
  <si>
    <t>TEREDA: MÖB</t>
  </si>
  <si>
    <t>TEREDA: YME</t>
  </si>
  <si>
    <t>TRAUMER</t>
  </si>
  <si>
    <t>UGLY ASTRONAUT</t>
  </si>
  <si>
    <t>VALMAR</t>
  </si>
  <si>
    <t>VEKT</t>
  </si>
  <si>
    <t>VLADEMIR</t>
  </si>
  <si>
    <t>Várt látogatók száma</t>
  </si>
  <si>
    <t>Jegy ára</t>
  </si>
  <si>
    <t>3. Keresés</t>
  </si>
  <si>
    <t>Fellépő</t>
  </si>
  <si>
    <t>Fellépési díj-határok</t>
  </si>
  <si>
    <t>Nagyon olcsó</t>
  </si>
  <si>
    <t>Olcsó</t>
  </si>
  <si>
    <t>Jó ár</t>
  </si>
  <si>
    <t>Elfogadható ár</t>
  </si>
  <si>
    <t>Közepes ár</t>
  </si>
  <si>
    <t>Drága</t>
  </si>
  <si>
    <t>Óriásian drága</t>
  </si>
  <si>
    <t>Feladatok</t>
  </si>
  <si>
    <t>4. Mennyi a legdrágább fellépési díj?</t>
  </si>
  <si>
    <t>5. Hány zenekar alakult 2008-ban?</t>
  </si>
  <si>
    <t>6. Mennyibe kerülnek a 3.Nap-i fellépések?</t>
  </si>
  <si>
    <t>7. Adjuk össze az 50000 feletti fellépések árát!</t>
  </si>
  <si>
    <t>8. Hány személyből áll a fellépők stábja?</t>
  </si>
  <si>
    <t>9. Mennyi lesz a Vibe bevétele a jegyek árából?</t>
  </si>
  <si>
    <t>O.Nap</t>
  </si>
  <si>
    <t>1. Fellépési ár</t>
  </si>
  <si>
    <t>2. Várt látogatók 60%-a</t>
  </si>
  <si>
    <t>10.feladat</t>
  </si>
  <si>
    <t>Napok</t>
  </si>
  <si>
    <t>Bevétel Eur</t>
  </si>
  <si>
    <t>Kiadás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</si>
</sst>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6" formatCode="[$EUR]\ #,##0"/>
    <numFmt numFmtId="167" formatCode="[$RON]\ #,##0"/>
    <numFmt numFmtId="168" formatCode="[$RON]\ #,##0.00"/>
    <numFmt numFmtId="169" formatCode="0&quot; db&quot;"/>
  </numFmts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4" fontId="0" fillId="0" borderId="0" xfId="0" applyNumberFormat="1"/>
    <xf numFmtId="166" fontId="0" fillId="0" borderId="0" xfId="0" applyNumberFormat="1"/>
    <xf numFmtId="0" fontId="0" fillId="2" borderId="1" xfId="0" applyFill="1" applyBorder="1"/>
    <xf numFmtId="0" fontId="0" fillId="0" borderId="1" xfId="0" applyBorder="1"/>
    <xf numFmtId="167" fontId="0" fillId="0" borderId="1" xfId="0" applyNumberFormat="1" applyBorder="1"/>
    <xf numFmtId="168" fontId="0" fillId="0" borderId="1" xfId="0" applyNumberFormat="1" applyBorder="1"/>
    <xf numFmtId="0" fontId="0" fillId="0" borderId="1" xfId="0" applyFill="1" applyBorder="1"/>
    <xf numFmtId="14" fontId="0" fillId="3" borderId="1" xfId="0" applyNumberFormat="1" applyFill="1" applyBorder="1"/>
    <xf numFmtId="0" fontId="0" fillId="3" borderId="1" xfId="0" applyFill="1" applyBorder="1"/>
    <xf numFmtId="0" fontId="0" fillId="0" borderId="0" xfId="0" applyFill="1" applyBorder="1"/>
    <xf numFmtId="14" fontId="0" fillId="0" borderId="0" xfId="0" applyNumberFormat="1" applyFill="1" applyBorder="1"/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6" fontId="0" fillId="3" borderId="1" xfId="0" applyNumberFormat="1" applyFill="1" applyBorder="1"/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169" fontId="0" fillId="3" borderId="6" xfId="0" applyNumberFormat="1" applyFill="1" applyBorder="1"/>
    <xf numFmtId="0" fontId="2" fillId="0" borderId="1" xfId="0" applyFont="1" applyBorder="1"/>
    <xf numFmtId="0" fontId="2" fillId="0" borderId="7" xfId="0" applyFont="1" applyBorder="1"/>
    <xf numFmtId="0" fontId="0" fillId="0" borderId="8" xfId="0" applyBorder="1"/>
    <xf numFmtId="167" fontId="0" fillId="3" borderId="8" xfId="0" applyNumberFormat="1" applyFill="1" applyBorder="1"/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14" fontId="0" fillId="2" borderId="1" xfId="0" applyNumberFormat="1" applyFill="1" applyBorder="1"/>
    <xf numFmtId="166" fontId="0" fillId="2" borderId="1" xfId="0" applyNumberFormat="1" applyFill="1" applyBorder="1"/>
    <xf numFmtId="14" fontId="0" fillId="0" borderId="1" xfId="0" applyNumberFormat="1" applyBorder="1"/>
    <xf numFmtId="166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Bevétel vs. kiadás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Sheet1!$J$33</c:f>
              <c:strCache>
                <c:ptCount val="1"/>
                <c:pt idx="0">
                  <c:v>Bevétel Eur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Sheet1!$I$34:$I$38</c:f>
              <c:strCache>
                <c:ptCount val="5"/>
                <c:pt idx="0">
                  <c:v>0.Nap</c:v>
                </c:pt>
                <c:pt idx="1">
                  <c:v>1.Nap</c:v>
                </c:pt>
                <c:pt idx="2">
                  <c:v>2.Nap</c:v>
                </c:pt>
                <c:pt idx="3">
                  <c:v>3.Nap</c:v>
                </c:pt>
                <c:pt idx="4">
                  <c:v>4.Nap</c:v>
                </c:pt>
              </c:strCache>
            </c:strRef>
          </c:cat>
          <c:val>
            <c:numRef>
              <c:f>Sheet1!$J$34:$J$38</c:f>
              <c:numCache>
                <c:formatCode>General</c:formatCode>
                <c:ptCount val="5"/>
                <c:pt idx="0">
                  <c:v>251125</c:v>
                </c:pt>
                <c:pt idx="1">
                  <c:v>1017174.2</c:v>
                </c:pt>
                <c:pt idx="2">
                  <c:v>1267993.2</c:v>
                </c:pt>
                <c:pt idx="3">
                  <c:v>1882614.6</c:v>
                </c:pt>
                <c:pt idx="4">
                  <c:v>1275297.2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88-4BFE-AB79-B4C07B3E9F3B}"/>
            </c:ext>
          </c:extLst>
        </c:ser>
        <c:ser>
          <c:idx val="1"/>
          <c:order val="1"/>
          <c:tx>
            <c:strRef>
              <c:f>Sheet1!$K$33</c:f>
              <c:strCache>
                <c:ptCount val="1"/>
                <c:pt idx="0">
                  <c:v>Kiadás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Sheet1!$I$34:$I$38</c:f>
              <c:strCache>
                <c:ptCount val="5"/>
                <c:pt idx="0">
                  <c:v>0.Nap</c:v>
                </c:pt>
                <c:pt idx="1">
                  <c:v>1.Nap</c:v>
                </c:pt>
                <c:pt idx="2">
                  <c:v>2.Nap</c:v>
                </c:pt>
                <c:pt idx="3">
                  <c:v>3.Nap</c:v>
                </c:pt>
                <c:pt idx="4">
                  <c:v>4.Nap</c:v>
                </c:pt>
              </c:strCache>
            </c:strRef>
          </c:cat>
          <c:val>
            <c:numRef>
              <c:f>Sheet1!$K$34:$K$38</c:f>
              <c:numCache>
                <c:formatCode>General</c:formatCode>
                <c:ptCount val="5"/>
                <c:pt idx="0">
                  <c:v>258888</c:v>
                </c:pt>
                <c:pt idx="1">
                  <c:v>741492</c:v>
                </c:pt>
                <c:pt idx="2">
                  <c:v>573659</c:v>
                </c:pt>
                <c:pt idx="3">
                  <c:v>552539</c:v>
                </c:pt>
                <c:pt idx="4">
                  <c:v>415620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88-4BFE-AB79-B4C07B3E9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1807327"/>
        <c:axId val="1191799007"/>
      </c:lineChart>
      <c:catAx>
        <c:axId val="1191807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1799007"/>
        <c:crosses val="autoZero"/>
        <c:auto val="1"/>
        <c:lblAlgn val="ctr"/>
        <c:lblOffset val="100"/>
        <c:noMultiLvlLbl val="0"/>
      </c:catAx>
      <c:valAx>
        <c:axId val="1191799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1807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Style="combo" dx="20" fmlaLink="$O$6" fmlaRange="$A$2:$A$80" noThreeD="1" sel="6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4</xdr:row>
          <xdr:rowOff>167640</xdr:rowOff>
        </xdr:from>
        <xdr:to>
          <xdr:col>13</xdr:col>
          <xdr:colOff>990600</xdr:colOff>
          <xdr:row>6</xdr:row>
          <xdr:rowOff>7620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251460</xdr:colOff>
      <xdr:row>27</xdr:row>
      <xdr:rowOff>175260</xdr:rowOff>
    </xdr:from>
    <xdr:to>
      <xdr:col>15</xdr:col>
      <xdr:colOff>449580</xdr:colOff>
      <xdr:row>39</xdr:row>
      <xdr:rowOff>34290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80"/>
  <sheetViews>
    <sheetView tabSelected="1" workbookViewId="0">
      <selection activeCell="O15" sqref="O15"/>
    </sheetView>
  </sheetViews>
  <sheetFormatPr defaultRowHeight="14.4" x14ac:dyDescent="0.3"/>
  <cols>
    <col min="1" max="1" width="27.6640625" bestFit="1" customWidth="1"/>
    <col min="3" max="3" width="12" style="1" customWidth="1"/>
    <col min="4" max="4" width="12.44140625" style="2" customWidth="1"/>
    <col min="5" max="5" width="9.77734375" customWidth="1"/>
    <col min="6" max="6" width="13" customWidth="1"/>
    <col min="7" max="7" width="19.77734375" customWidth="1"/>
    <col min="9" max="9" width="8.88671875" customWidth="1"/>
    <col min="10" max="10" width="13.88671875" customWidth="1"/>
    <col min="11" max="11" width="10.77734375" bestFit="1" customWidth="1"/>
    <col min="13" max="13" width="13.6640625" customWidth="1"/>
    <col min="14" max="14" width="14.6640625" customWidth="1"/>
  </cols>
  <sheetData>
    <row r="1" spans="1:15" x14ac:dyDescent="0.3">
      <c r="A1" s="3" t="s">
        <v>0</v>
      </c>
      <c r="B1" s="3" t="s">
        <v>1</v>
      </c>
      <c r="C1" s="26" t="s">
        <v>2</v>
      </c>
      <c r="D1" s="27" t="s">
        <v>3</v>
      </c>
      <c r="E1" s="3" t="s">
        <v>4</v>
      </c>
      <c r="F1" s="3" t="s">
        <v>109</v>
      </c>
      <c r="G1" s="3" t="s">
        <v>110</v>
      </c>
    </row>
    <row r="2" spans="1:15" x14ac:dyDescent="0.3">
      <c r="A2" s="4" t="s">
        <v>5</v>
      </c>
      <c r="B2" s="4" t="s">
        <v>6</v>
      </c>
      <c r="C2" s="28">
        <v>35161</v>
      </c>
      <c r="D2" s="29">
        <v>22134</v>
      </c>
      <c r="E2" s="4">
        <v>1</v>
      </c>
      <c r="F2" s="9" t="str">
        <f>VLOOKUP(D2,$I$10:$J$16,2,1)</f>
        <v>Jó ár</v>
      </c>
      <c r="G2" s="9">
        <f>ROUND(LOOKUP(B2,$I$3:$I$8,$J$3:$J$8)*60%,0)</f>
        <v>21953</v>
      </c>
    </row>
    <row r="3" spans="1:15" x14ac:dyDescent="0.3">
      <c r="A3" s="4" t="s">
        <v>7</v>
      </c>
      <c r="B3" s="4" t="s">
        <v>8</v>
      </c>
      <c r="C3" s="28">
        <v>43537</v>
      </c>
      <c r="D3" s="29">
        <v>10682</v>
      </c>
      <c r="E3" s="4">
        <v>1</v>
      </c>
      <c r="F3" s="9" t="str">
        <f t="shared" ref="F3:F66" si="0">VLOOKUP(D3,$I$10:$J$16,2,1)</f>
        <v>Olcsó</v>
      </c>
      <c r="G3" s="9">
        <f t="shared" ref="G3:G66" si="1">ROUND(LOOKUP(B3,$I$3:$I$8,$J$3:$J$8)*60%,0)</f>
        <v>31552</v>
      </c>
      <c r="I3" s="3" t="s">
        <v>89</v>
      </c>
      <c r="J3" s="3"/>
      <c r="K3" s="3" t="s">
        <v>90</v>
      </c>
    </row>
    <row r="4" spans="1:15" x14ac:dyDescent="0.3">
      <c r="A4" s="4" t="s">
        <v>9</v>
      </c>
      <c r="B4" s="4" t="s">
        <v>10</v>
      </c>
      <c r="C4" s="28">
        <v>39633</v>
      </c>
      <c r="D4" s="29">
        <v>2472</v>
      </c>
      <c r="E4" s="4">
        <v>0</v>
      </c>
      <c r="F4" s="9" t="str">
        <f t="shared" si="0"/>
        <v>Nagyon olcsó</v>
      </c>
      <c r="G4" s="9">
        <f t="shared" si="1"/>
        <v>23924</v>
      </c>
      <c r="I4" s="4" t="s">
        <v>108</v>
      </c>
      <c r="J4" s="4">
        <v>25625</v>
      </c>
      <c r="K4" s="5">
        <v>49</v>
      </c>
    </row>
    <row r="5" spans="1:15" x14ac:dyDescent="0.3">
      <c r="A5" s="4" t="s">
        <v>11</v>
      </c>
      <c r="B5" s="4" t="s">
        <v>108</v>
      </c>
      <c r="C5" s="28">
        <v>34958</v>
      </c>
      <c r="D5" s="29">
        <v>56286</v>
      </c>
      <c r="E5" s="4">
        <v>6</v>
      </c>
      <c r="F5" s="9" t="str">
        <f t="shared" si="0"/>
        <v>Drága</v>
      </c>
      <c r="G5" s="9">
        <f t="shared" si="1"/>
        <v>27524</v>
      </c>
      <c r="I5" s="4" t="s">
        <v>6</v>
      </c>
      <c r="J5" s="4">
        <v>36589</v>
      </c>
      <c r="K5" s="6">
        <v>139</v>
      </c>
    </row>
    <row r="6" spans="1:15" x14ac:dyDescent="0.3">
      <c r="A6" s="4" t="s">
        <v>13</v>
      </c>
      <c r="B6" s="4" t="s">
        <v>6</v>
      </c>
      <c r="C6" s="28">
        <v>36123</v>
      </c>
      <c r="D6" s="29">
        <v>55456</v>
      </c>
      <c r="E6" s="4">
        <v>9</v>
      </c>
      <c r="F6" s="9" t="str">
        <f t="shared" si="0"/>
        <v>Drága</v>
      </c>
      <c r="G6" s="9">
        <f t="shared" si="1"/>
        <v>21953</v>
      </c>
      <c r="I6" s="4" t="s">
        <v>10</v>
      </c>
      <c r="J6" s="4">
        <v>39874</v>
      </c>
      <c r="K6" s="6">
        <v>159</v>
      </c>
      <c r="M6" s="3" t="s">
        <v>91</v>
      </c>
      <c r="N6" s="4"/>
      <c r="O6" s="4">
        <v>6</v>
      </c>
    </row>
    <row r="7" spans="1:15" x14ac:dyDescent="0.3">
      <c r="A7" s="4" t="s">
        <v>14</v>
      </c>
      <c r="B7" s="4" t="s">
        <v>10</v>
      </c>
      <c r="C7" s="28">
        <v>39975</v>
      </c>
      <c r="D7" s="29">
        <v>55632</v>
      </c>
      <c r="E7" s="4">
        <v>4</v>
      </c>
      <c r="F7" s="9" t="str">
        <f t="shared" si="0"/>
        <v>Drága</v>
      </c>
      <c r="G7" s="9">
        <f t="shared" si="1"/>
        <v>23924</v>
      </c>
      <c r="I7" s="4" t="s">
        <v>8</v>
      </c>
      <c r="J7" s="4">
        <v>52587</v>
      </c>
      <c r="K7" s="6">
        <v>179</v>
      </c>
      <c r="M7" s="4" t="s">
        <v>92</v>
      </c>
      <c r="N7" s="4" t="s">
        <v>2</v>
      </c>
      <c r="O7" s="4" t="s">
        <v>4</v>
      </c>
    </row>
    <row r="8" spans="1:15" x14ac:dyDescent="0.3">
      <c r="A8" s="4" t="s">
        <v>15</v>
      </c>
      <c r="B8" s="4" t="s">
        <v>8</v>
      </c>
      <c r="C8" s="28">
        <v>39486</v>
      </c>
      <c r="D8" s="29">
        <v>38194</v>
      </c>
      <c r="E8" s="4">
        <v>7</v>
      </c>
      <c r="F8" s="9" t="str">
        <f t="shared" si="0"/>
        <v>Elfogadható ár</v>
      </c>
      <c r="G8" s="9">
        <f t="shared" si="1"/>
        <v>31552</v>
      </c>
      <c r="I8" s="4" t="s">
        <v>19</v>
      </c>
      <c r="J8" s="4">
        <v>45874</v>
      </c>
      <c r="K8" s="6">
        <v>139</v>
      </c>
      <c r="M8" s="7" t="str">
        <f>INDEX(A2:A80,O6)</f>
        <v>ALBIN KACZKA</v>
      </c>
      <c r="N8" s="8">
        <f>VLOOKUP(M8,$A$2:$G$80,3,0)</f>
        <v>39975</v>
      </c>
      <c r="O8" s="9">
        <f>VLOOKUP(M8,$A$2:$G$80,5,0)</f>
        <v>4</v>
      </c>
    </row>
    <row r="9" spans="1:15" x14ac:dyDescent="0.3">
      <c r="A9" s="4" t="s">
        <v>16</v>
      </c>
      <c r="B9" s="4" t="s">
        <v>10</v>
      </c>
      <c r="C9" s="28">
        <v>41136</v>
      </c>
      <c r="D9" s="29">
        <v>46616</v>
      </c>
      <c r="E9" s="4">
        <v>3</v>
      </c>
      <c r="F9" s="9" t="str">
        <f t="shared" si="0"/>
        <v>Közepes ár</v>
      </c>
      <c r="G9" s="9">
        <f t="shared" si="1"/>
        <v>23924</v>
      </c>
      <c r="L9" s="10"/>
      <c r="M9" s="10"/>
      <c r="N9" s="10"/>
    </row>
    <row r="10" spans="1:15" x14ac:dyDescent="0.3">
      <c r="A10" s="4" t="s">
        <v>17</v>
      </c>
      <c r="B10" s="4" t="s">
        <v>10</v>
      </c>
      <c r="C10" s="28">
        <v>38338</v>
      </c>
      <c r="D10" s="29">
        <v>48932</v>
      </c>
      <c r="E10" s="4">
        <v>6</v>
      </c>
      <c r="F10" s="9" t="str">
        <f t="shared" si="0"/>
        <v>Közepes ár</v>
      </c>
      <c r="G10" s="9">
        <f t="shared" si="1"/>
        <v>23924</v>
      </c>
      <c r="I10" s="3" t="s">
        <v>93</v>
      </c>
      <c r="J10" s="3"/>
      <c r="L10" s="10"/>
      <c r="M10" s="11"/>
      <c r="N10" s="10"/>
    </row>
    <row r="11" spans="1:15" x14ac:dyDescent="0.3">
      <c r="A11" s="4" t="s">
        <v>18</v>
      </c>
      <c r="B11" s="4" t="s">
        <v>19</v>
      </c>
      <c r="C11" s="28">
        <v>33359</v>
      </c>
      <c r="D11" s="29">
        <v>32633</v>
      </c>
      <c r="E11" s="4">
        <v>0</v>
      </c>
      <c r="F11" s="9" t="str">
        <f t="shared" si="0"/>
        <v>Elfogadható ár</v>
      </c>
      <c r="G11" s="9">
        <f t="shared" si="1"/>
        <v>27524</v>
      </c>
      <c r="I11" s="4">
        <v>0</v>
      </c>
      <c r="J11" s="4" t="s">
        <v>94</v>
      </c>
      <c r="L11" s="10"/>
      <c r="M11" s="11"/>
      <c r="N11" s="10"/>
    </row>
    <row r="12" spans="1:15" x14ac:dyDescent="0.3">
      <c r="A12" s="4" t="s">
        <v>20</v>
      </c>
      <c r="B12" s="4" t="s">
        <v>10</v>
      </c>
      <c r="C12" s="28">
        <v>36730</v>
      </c>
      <c r="D12" s="29">
        <v>5227</v>
      </c>
      <c r="E12" s="4">
        <v>3</v>
      </c>
      <c r="F12" s="9" t="str">
        <f t="shared" si="0"/>
        <v>Nagyon olcsó</v>
      </c>
      <c r="G12" s="9">
        <f t="shared" si="1"/>
        <v>23924</v>
      </c>
      <c r="I12" s="4">
        <v>10000</v>
      </c>
      <c r="J12" s="4" t="s">
        <v>95</v>
      </c>
      <c r="L12" s="10"/>
      <c r="M12" s="11"/>
      <c r="N12" s="10"/>
    </row>
    <row r="13" spans="1:15" x14ac:dyDescent="0.3">
      <c r="A13" s="4" t="s">
        <v>21</v>
      </c>
      <c r="B13" s="4" t="s">
        <v>19</v>
      </c>
      <c r="C13" s="28">
        <v>33533</v>
      </c>
      <c r="D13" s="29">
        <v>18221</v>
      </c>
      <c r="E13" s="4">
        <v>4</v>
      </c>
      <c r="F13" s="9" t="str">
        <f t="shared" si="0"/>
        <v>Olcsó</v>
      </c>
      <c r="G13" s="9">
        <f t="shared" si="1"/>
        <v>27524</v>
      </c>
      <c r="I13" s="4">
        <v>20000</v>
      </c>
      <c r="J13" s="4" t="s">
        <v>96</v>
      </c>
      <c r="L13" s="10"/>
      <c r="M13" s="10"/>
      <c r="N13" s="10"/>
    </row>
    <row r="14" spans="1:15" x14ac:dyDescent="0.3">
      <c r="A14" s="4" t="s">
        <v>22</v>
      </c>
      <c r="B14" s="4" t="s">
        <v>8</v>
      </c>
      <c r="C14" s="28">
        <v>41485</v>
      </c>
      <c r="D14" s="29">
        <v>22569</v>
      </c>
      <c r="E14" s="4">
        <v>7</v>
      </c>
      <c r="F14" s="9" t="str">
        <f t="shared" si="0"/>
        <v>Jó ár</v>
      </c>
      <c r="G14" s="9">
        <f t="shared" si="1"/>
        <v>31552</v>
      </c>
      <c r="I14" s="4">
        <v>30000</v>
      </c>
      <c r="J14" s="4" t="s">
        <v>97</v>
      </c>
    </row>
    <row r="15" spans="1:15" x14ac:dyDescent="0.3">
      <c r="A15" s="4" t="s">
        <v>23</v>
      </c>
      <c r="B15" s="4" t="s">
        <v>6</v>
      </c>
      <c r="C15" s="28">
        <v>39907</v>
      </c>
      <c r="D15" s="29">
        <v>42132</v>
      </c>
      <c r="E15" s="4">
        <v>3</v>
      </c>
      <c r="F15" s="9" t="str">
        <f t="shared" si="0"/>
        <v>Közepes ár</v>
      </c>
      <c r="G15" s="9">
        <f t="shared" si="1"/>
        <v>21953</v>
      </c>
      <c r="I15" s="4">
        <v>40000</v>
      </c>
      <c r="J15" s="4" t="s">
        <v>98</v>
      </c>
    </row>
    <row r="16" spans="1:15" x14ac:dyDescent="0.3">
      <c r="A16" s="4" t="s">
        <v>24</v>
      </c>
      <c r="B16" s="4" t="s">
        <v>19</v>
      </c>
      <c r="C16" s="28">
        <v>40583</v>
      </c>
      <c r="D16" s="29">
        <v>8277</v>
      </c>
      <c r="E16" s="4">
        <v>9</v>
      </c>
      <c r="F16" s="9" t="str">
        <f t="shared" si="0"/>
        <v>Nagyon olcsó</v>
      </c>
      <c r="G16" s="9">
        <f t="shared" si="1"/>
        <v>27524</v>
      </c>
      <c r="I16" s="4">
        <v>50000</v>
      </c>
      <c r="J16" s="4" t="s">
        <v>99</v>
      </c>
    </row>
    <row r="17" spans="1:14" x14ac:dyDescent="0.3">
      <c r="A17" s="4" t="s">
        <v>25</v>
      </c>
      <c r="B17" s="4" t="s">
        <v>108</v>
      </c>
      <c r="C17" s="28">
        <v>40694</v>
      </c>
      <c r="D17" s="29">
        <v>18203</v>
      </c>
      <c r="E17" s="4">
        <v>0</v>
      </c>
      <c r="F17" s="9" t="str">
        <f t="shared" si="0"/>
        <v>Olcsó</v>
      </c>
      <c r="G17" s="9">
        <f t="shared" si="1"/>
        <v>27524</v>
      </c>
      <c r="I17" s="4">
        <v>60000</v>
      </c>
      <c r="J17" s="4" t="s">
        <v>100</v>
      </c>
    </row>
    <row r="18" spans="1:14" x14ac:dyDescent="0.3">
      <c r="A18" s="4" t="s">
        <v>26</v>
      </c>
      <c r="B18" s="4" t="s">
        <v>10</v>
      </c>
      <c r="C18" s="28">
        <v>38519</v>
      </c>
      <c r="D18" s="29">
        <v>16909</v>
      </c>
      <c r="E18" s="4">
        <v>9</v>
      </c>
      <c r="F18" s="9" t="str">
        <f t="shared" si="0"/>
        <v>Olcsó</v>
      </c>
      <c r="G18" s="9">
        <f t="shared" si="1"/>
        <v>23924</v>
      </c>
    </row>
    <row r="19" spans="1:14" x14ac:dyDescent="0.3">
      <c r="A19" s="4" t="s">
        <v>27</v>
      </c>
      <c r="B19" s="4" t="s">
        <v>6</v>
      </c>
      <c r="C19" s="28">
        <v>43114</v>
      </c>
      <c r="D19" s="29">
        <v>52912</v>
      </c>
      <c r="E19" s="4">
        <v>8</v>
      </c>
      <c r="F19" s="9" t="str">
        <f t="shared" si="0"/>
        <v>Drága</v>
      </c>
      <c r="G19" s="9">
        <f t="shared" si="1"/>
        <v>21953</v>
      </c>
      <c r="I19" s="12" t="s">
        <v>101</v>
      </c>
      <c r="J19" s="12"/>
      <c r="K19" s="12"/>
      <c r="L19" s="12"/>
      <c r="M19" s="13"/>
      <c r="N19" s="4"/>
    </row>
    <row r="20" spans="1:14" x14ac:dyDescent="0.3">
      <c r="A20" s="4" t="s">
        <v>28</v>
      </c>
      <c r="B20" s="4" t="s">
        <v>6</v>
      </c>
      <c r="C20" s="28">
        <v>34668</v>
      </c>
      <c r="D20" s="29">
        <v>38378</v>
      </c>
      <c r="E20" s="4">
        <v>1</v>
      </c>
      <c r="F20" s="9" t="str">
        <f t="shared" si="0"/>
        <v>Elfogadható ár</v>
      </c>
      <c r="G20" s="9">
        <f t="shared" si="1"/>
        <v>21953</v>
      </c>
      <c r="I20" s="14" t="s">
        <v>102</v>
      </c>
      <c r="J20" s="14"/>
      <c r="K20" s="14"/>
      <c r="L20" s="14"/>
      <c r="M20" s="15"/>
      <c r="N20" s="16">
        <f>MAX(D3:D81)</f>
        <v>59498</v>
      </c>
    </row>
    <row r="21" spans="1:14" x14ac:dyDescent="0.3">
      <c r="A21" s="4" t="s">
        <v>29</v>
      </c>
      <c r="B21" s="4" t="s">
        <v>19</v>
      </c>
      <c r="C21" s="28">
        <v>43680</v>
      </c>
      <c r="D21" s="29">
        <v>57165</v>
      </c>
      <c r="E21" s="4">
        <v>0</v>
      </c>
      <c r="F21" s="9" t="str">
        <f t="shared" si="0"/>
        <v>Drága</v>
      </c>
      <c r="G21" s="9">
        <f t="shared" si="1"/>
        <v>27524</v>
      </c>
      <c r="I21" s="14" t="s">
        <v>103</v>
      </c>
      <c r="J21" s="14"/>
      <c r="K21" s="14"/>
      <c r="L21" s="14"/>
      <c r="M21" s="15"/>
      <c r="N21" s="9">
        <f>SUMPRODUCT(--(YEAR(C3:C81)=2008))</f>
        <v>4</v>
      </c>
    </row>
    <row r="22" spans="1:14" x14ac:dyDescent="0.3">
      <c r="A22" s="4" t="s">
        <v>30</v>
      </c>
      <c r="B22" s="4" t="s">
        <v>19</v>
      </c>
      <c r="C22" s="28">
        <v>37437</v>
      </c>
      <c r="D22" s="29">
        <v>34675</v>
      </c>
      <c r="E22" s="4">
        <v>8</v>
      </c>
      <c r="F22" s="9" t="str">
        <f t="shared" si="0"/>
        <v>Elfogadható ár</v>
      </c>
      <c r="G22" s="9">
        <f t="shared" si="1"/>
        <v>27524</v>
      </c>
      <c r="I22" s="14" t="s">
        <v>104</v>
      </c>
      <c r="J22" s="14"/>
      <c r="K22" s="14"/>
      <c r="L22" s="14"/>
      <c r="M22" s="15"/>
      <c r="N22" s="9">
        <f>SUMIF(B3:B81,"3.Nap",D3:D81)</f>
        <v>552539</v>
      </c>
    </row>
    <row r="23" spans="1:14" x14ac:dyDescent="0.3">
      <c r="A23" s="4" t="s">
        <v>31</v>
      </c>
      <c r="B23" s="4" t="s">
        <v>6</v>
      </c>
      <c r="C23" s="28">
        <v>42338</v>
      </c>
      <c r="D23" s="29">
        <v>51779</v>
      </c>
      <c r="E23" s="4">
        <v>7</v>
      </c>
      <c r="F23" s="9" t="str">
        <f t="shared" si="0"/>
        <v>Drága</v>
      </c>
      <c r="G23" s="9">
        <f t="shared" si="1"/>
        <v>21953</v>
      </c>
      <c r="I23" s="14" t="s">
        <v>105</v>
      </c>
      <c r="J23" s="14"/>
      <c r="K23" s="14"/>
      <c r="L23" s="14"/>
      <c r="M23" s="15"/>
      <c r="N23" s="9">
        <f>SUMIF(D3:D81,"&gt;50000")</f>
        <v>941337</v>
      </c>
    </row>
    <row r="24" spans="1:14" x14ac:dyDescent="0.3">
      <c r="A24" s="4" t="s">
        <v>32</v>
      </c>
      <c r="B24" s="4" t="s">
        <v>6</v>
      </c>
      <c r="C24" s="28">
        <v>34270</v>
      </c>
      <c r="D24" s="29">
        <v>19259</v>
      </c>
      <c r="E24" s="4">
        <v>9</v>
      </c>
      <c r="F24" s="9" t="str">
        <f t="shared" si="0"/>
        <v>Olcsó</v>
      </c>
      <c r="G24" s="9">
        <f t="shared" si="1"/>
        <v>21953</v>
      </c>
      <c r="I24" s="17" t="s">
        <v>106</v>
      </c>
      <c r="J24" s="17"/>
      <c r="K24" s="17"/>
      <c r="L24" s="17"/>
      <c r="M24" s="18"/>
      <c r="N24" s="19">
        <f>SUM(E3:E81)</f>
        <v>361</v>
      </c>
    </row>
    <row r="25" spans="1:14" x14ac:dyDescent="0.3">
      <c r="A25" s="4" t="s">
        <v>33</v>
      </c>
      <c r="B25" s="4" t="s">
        <v>19</v>
      </c>
      <c r="C25" s="28">
        <v>42808</v>
      </c>
      <c r="D25" s="29">
        <v>27438</v>
      </c>
      <c r="E25" s="4">
        <v>2</v>
      </c>
      <c r="F25" s="9" t="str">
        <f t="shared" si="0"/>
        <v>Jó ár</v>
      </c>
      <c r="G25" s="9">
        <f t="shared" si="1"/>
        <v>27524</v>
      </c>
      <c r="I25" s="20" t="s">
        <v>107</v>
      </c>
      <c r="J25" s="20"/>
      <c r="K25" s="20"/>
      <c r="L25" s="21"/>
      <c r="M25" s="22"/>
      <c r="N25" s="23">
        <f>SUM(J4*K4+J5*K5+J6*K6+J7*K7+J8*K8)</f>
        <v>28471021</v>
      </c>
    </row>
    <row r="26" spans="1:14" x14ac:dyDescent="0.3">
      <c r="A26" s="4" t="s">
        <v>34</v>
      </c>
      <c r="B26" s="4" t="s">
        <v>8</v>
      </c>
      <c r="C26" s="28">
        <v>38527</v>
      </c>
      <c r="D26" s="29">
        <v>59498</v>
      </c>
      <c r="E26" s="4">
        <v>2</v>
      </c>
      <c r="F26" s="9" t="str">
        <f t="shared" si="0"/>
        <v>Drága</v>
      </c>
      <c r="G26" s="9">
        <f t="shared" si="1"/>
        <v>31552</v>
      </c>
      <c r="I26" s="24"/>
      <c r="J26" s="24"/>
      <c r="K26" s="24"/>
      <c r="L26" s="24"/>
      <c r="M26" s="24"/>
    </row>
    <row r="27" spans="1:14" x14ac:dyDescent="0.3">
      <c r="A27" s="4" t="s">
        <v>35</v>
      </c>
      <c r="B27" s="4" t="s">
        <v>10</v>
      </c>
      <c r="C27" s="28">
        <v>34958</v>
      </c>
      <c r="D27" s="29">
        <v>53497</v>
      </c>
      <c r="E27" s="4">
        <v>3</v>
      </c>
      <c r="F27" s="9" t="str">
        <f t="shared" si="0"/>
        <v>Drága</v>
      </c>
      <c r="G27" s="9">
        <f t="shared" si="1"/>
        <v>23924</v>
      </c>
      <c r="I27" s="25"/>
      <c r="J27" s="25"/>
      <c r="K27" s="25"/>
      <c r="L27" s="25"/>
      <c r="M27" s="25"/>
    </row>
    <row r="28" spans="1:14" x14ac:dyDescent="0.3">
      <c r="A28" s="4" t="s">
        <v>36</v>
      </c>
      <c r="B28" s="4" t="s">
        <v>10</v>
      </c>
      <c r="C28" s="28">
        <v>34954</v>
      </c>
      <c r="D28" s="29">
        <v>17926</v>
      </c>
      <c r="E28" s="4">
        <v>6</v>
      </c>
      <c r="F28" s="9" t="str">
        <f t="shared" si="0"/>
        <v>Olcsó</v>
      </c>
      <c r="G28" s="9">
        <f t="shared" si="1"/>
        <v>23924</v>
      </c>
    </row>
    <row r="29" spans="1:14" x14ac:dyDescent="0.3">
      <c r="A29" s="4" t="s">
        <v>37</v>
      </c>
      <c r="B29" s="4" t="s">
        <v>6</v>
      </c>
      <c r="C29" s="28">
        <v>44871</v>
      </c>
      <c r="D29" s="29">
        <v>43071</v>
      </c>
      <c r="E29" s="4">
        <v>9</v>
      </c>
      <c r="F29" s="9" t="str">
        <f t="shared" si="0"/>
        <v>Közepes ár</v>
      </c>
      <c r="G29" s="9">
        <f t="shared" si="1"/>
        <v>21953</v>
      </c>
    </row>
    <row r="30" spans="1:14" x14ac:dyDescent="0.3">
      <c r="A30" s="4" t="s">
        <v>38</v>
      </c>
      <c r="B30" s="4" t="s">
        <v>8</v>
      </c>
      <c r="C30" s="28">
        <v>42346</v>
      </c>
      <c r="D30" s="29">
        <v>5092</v>
      </c>
      <c r="E30" s="4">
        <v>2</v>
      </c>
      <c r="F30" s="9" t="str">
        <f t="shared" si="0"/>
        <v>Nagyon olcsó</v>
      </c>
      <c r="G30" s="9">
        <f t="shared" si="1"/>
        <v>31552</v>
      </c>
    </row>
    <row r="31" spans="1:14" x14ac:dyDescent="0.3">
      <c r="A31" s="4" t="s">
        <v>39</v>
      </c>
      <c r="B31" s="4" t="s">
        <v>19</v>
      </c>
      <c r="C31" s="28">
        <v>40647</v>
      </c>
      <c r="D31" s="29">
        <v>49947</v>
      </c>
      <c r="E31" s="4">
        <v>0</v>
      </c>
      <c r="F31" s="9" t="str">
        <f t="shared" si="0"/>
        <v>Közepes ár</v>
      </c>
      <c r="G31" s="9">
        <f t="shared" si="1"/>
        <v>27524</v>
      </c>
    </row>
    <row r="32" spans="1:14" x14ac:dyDescent="0.3">
      <c r="A32" s="4" t="s">
        <v>40</v>
      </c>
      <c r="B32" s="4" t="s">
        <v>10</v>
      </c>
      <c r="C32" s="28">
        <v>40250</v>
      </c>
      <c r="D32" s="29">
        <v>15158</v>
      </c>
      <c r="E32" s="4">
        <v>2</v>
      </c>
      <c r="F32" s="9" t="str">
        <f t="shared" si="0"/>
        <v>Olcsó</v>
      </c>
      <c r="G32" s="9">
        <f t="shared" si="1"/>
        <v>23924</v>
      </c>
      <c r="I32" s="25" t="s">
        <v>111</v>
      </c>
      <c r="J32" s="25"/>
      <c r="K32" s="25"/>
      <c r="L32" s="25"/>
      <c r="M32" s="25"/>
    </row>
    <row r="33" spans="1:11" x14ac:dyDescent="0.3">
      <c r="A33" s="4" t="s">
        <v>41</v>
      </c>
      <c r="B33" s="4" t="s">
        <v>19</v>
      </c>
      <c r="C33" s="28">
        <v>33101</v>
      </c>
      <c r="D33" s="29">
        <v>11887</v>
      </c>
      <c r="E33" s="4">
        <v>8</v>
      </c>
      <c r="F33" s="9" t="str">
        <f t="shared" si="0"/>
        <v>Olcsó</v>
      </c>
      <c r="G33" s="9">
        <f t="shared" si="1"/>
        <v>27524</v>
      </c>
      <c r="I33" s="3" t="s">
        <v>112</v>
      </c>
      <c r="J33" s="3" t="s">
        <v>113</v>
      </c>
      <c r="K33" s="3" t="s">
        <v>114</v>
      </c>
    </row>
    <row r="34" spans="1:11" x14ac:dyDescent="0.3">
      <c r="A34" s="4" t="s">
        <v>42</v>
      </c>
      <c r="B34" s="4" t="s">
        <v>10</v>
      </c>
      <c r="C34" s="28">
        <v>42918</v>
      </c>
      <c r="D34" s="29">
        <v>32725</v>
      </c>
      <c r="E34" s="4">
        <v>3</v>
      </c>
      <c r="F34" s="9" t="str">
        <f t="shared" si="0"/>
        <v>Elfogadható ár</v>
      </c>
      <c r="G34" s="9">
        <f t="shared" si="1"/>
        <v>23924</v>
      </c>
      <c r="I34" s="4" t="s">
        <v>12</v>
      </c>
      <c r="J34" s="9">
        <f>(J4*K4)/5</f>
        <v>251125</v>
      </c>
      <c r="K34" s="9">
        <f>SUMIF(B2:B80,"O.Nap",D2:D80)</f>
        <v>258888</v>
      </c>
    </row>
    <row r="35" spans="1:11" x14ac:dyDescent="0.3">
      <c r="A35" s="4" t="s">
        <v>43</v>
      </c>
      <c r="B35" s="4" t="s">
        <v>6</v>
      </c>
      <c r="C35" s="28">
        <v>42463</v>
      </c>
      <c r="D35" s="29">
        <v>42482</v>
      </c>
      <c r="E35" s="4">
        <v>5</v>
      </c>
      <c r="F35" s="9" t="str">
        <f t="shared" si="0"/>
        <v>Közepes ár</v>
      </c>
      <c r="G35" s="9">
        <f t="shared" si="1"/>
        <v>21953</v>
      </c>
      <c r="I35" s="4" t="s">
        <v>6</v>
      </c>
      <c r="J35" s="9">
        <f t="shared" ref="J35:J38" si="2">(J5*K5)/5</f>
        <v>1017174.2</v>
      </c>
      <c r="K35" s="9">
        <f>SUMIF(B2:B80,"1.Nap",D2:D80)</f>
        <v>741492</v>
      </c>
    </row>
    <row r="36" spans="1:11" x14ac:dyDescent="0.3">
      <c r="A36" s="4" t="s">
        <v>44</v>
      </c>
      <c r="B36" s="4" t="s">
        <v>19</v>
      </c>
      <c r="C36" s="28">
        <v>39468</v>
      </c>
      <c r="D36" s="29">
        <v>4313</v>
      </c>
      <c r="E36" s="4">
        <v>4</v>
      </c>
      <c r="F36" s="9" t="str">
        <f t="shared" si="0"/>
        <v>Nagyon olcsó</v>
      </c>
      <c r="G36" s="9">
        <f t="shared" si="1"/>
        <v>27524</v>
      </c>
      <c r="I36" s="4" t="s">
        <v>10</v>
      </c>
      <c r="J36" s="9">
        <f t="shared" si="2"/>
        <v>1267993.2</v>
      </c>
      <c r="K36" s="9">
        <f>SUMIF(B2:B80,"2.Nap",D2:D80)</f>
        <v>573659</v>
      </c>
    </row>
    <row r="37" spans="1:11" x14ac:dyDescent="0.3">
      <c r="A37" s="4" t="s">
        <v>45</v>
      </c>
      <c r="B37" s="4" t="s">
        <v>108</v>
      </c>
      <c r="C37" s="28">
        <v>35947</v>
      </c>
      <c r="D37" s="29">
        <v>45951</v>
      </c>
      <c r="E37" s="4">
        <v>7</v>
      </c>
      <c r="F37" s="9" t="str">
        <f t="shared" si="0"/>
        <v>Közepes ár</v>
      </c>
      <c r="G37" s="9">
        <f t="shared" si="1"/>
        <v>27524</v>
      </c>
      <c r="I37" s="4" t="s">
        <v>8</v>
      </c>
      <c r="J37" s="9">
        <f t="shared" si="2"/>
        <v>1882614.6</v>
      </c>
      <c r="K37" s="9">
        <f>SUMIF(B2:B80,"3.Nap",D2:D80)</f>
        <v>552539</v>
      </c>
    </row>
    <row r="38" spans="1:11" x14ac:dyDescent="0.3">
      <c r="A38" s="4" t="s">
        <v>46</v>
      </c>
      <c r="B38" s="4" t="s">
        <v>6</v>
      </c>
      <c r="C38" s="28">
        <v>41091</v>
      </c>
      <c r="D38" s="29">
        <v>44243</v>
      </c>
      <c r="E38" s="4">
        <v>2</v>
      </c>
      <c r="F38" s="9" t="str">
        <f t="shared" si="0"/>
        <v>Közepes ár</v>
      </c>
      <c r="G38" s="9">
        <f t="shared" si="1"/>
        <v>21953</v>
      </c>
      <c r="I38" s="4" t="s">
        <v>19</v>
      </c>
      <c r="J38" s="9">
        <f t="shared" si="2"/>
        <v>1275297.2</v>
      </c>
      <c r="K38" s="9">
        <f>SUMIF(B2:B80,"4.Nap",D2:D80)</f>
        <v>415620</v>
      </c>
    </row>
    <row r="39" spans="1:11" x14ac:dyDescent="0.3">
      <c r="A39" s="4" t="s">
        <v>47</v>
      </c>
      <c r="B39" s="4" t="s">
        <v>6</v>
      </c>
      <c r="C39" s="28">
        <v>40136</v>
      </c>
      <c r="D39" s="29">
        <v>28910</v>
      </c>
      <c r="E39" s="4">
        <v>1</v>
      </c>
      <c r="F39" s="9" t="str">
        <f t="shared" si="0"/>
        <v>Jó ár</v>
      </c>
      <c r="G39" s="9">
        <f t="shared" si="1"/>
        <v>21953</v>
      </c>
    </row>
    <row r="40" spans="1:11" x14ac:dyDescent="0.3">
      <c r="A40" s="4" t="s">
        <v>48</v>
      </c>
      <c r="B40" s="4" t="s">
        <v>108</v>
      </c>
      <c r="C40" s="28">
        <v>44009</v>
      </c>
      <c r="D40" s="29">
        <v>46262</v>
      </c>
      <c r="E40" s="4">
        <v>2</v>
      </c>
      <c r="F40" s="9" t="str">
        <f t="shared" si="0"/>
        <v>Közepes ár</v>
      </c>
      <c r="G40" s="9">
        <f t="shared" si="1"/>
        <v>27524</v>
      </c>
      <c r="J40" s="10"/>
    </row>
    <row r="41" spans="1:11" x14ac:dyDescent="0.3">
      <c r="A41" s="4" t="s">
        <v>49</v>
      </c>
      <c r="B41" s="4" t="s">
        <v>19</v>
      </c>
      <c r="C41" s="28">
        <v>39160</v>
      </c>
      <c r="D41" s="29">
        <v>11042</v>
      </c>
      <c r="E41" s="4">
        <v>8</v>
      </c>
      <c r="F41" s="9" t="str">
        <f t="shared" si="0"/>
        <v>Olcsó</v>
      </c>
      <c r="G41" s="9">
        <f t="shared" si="1"/>
        <v>27524</v>
      </c>
    </row>
    <row r="42" spans="1:11" x14ac:dyDescent="0.3">
      <c r="A42" s="4" t="s">
        <v>50</v>
      </c>
      <c r="B42" s="4" t="s">
        <v>19</v>
      </c>
      <c r="C42" s="28">
        <v>37282</v>
      </c>
      <c r="D42" s="29">
        <v>42720</v>
      </c>
      <c r="E42" s="4">
        <v>8</v>
      </c>
      <c r="F42" s="9" t="str">
        <f t="shared" si="0"/>
        <v>Közepes ár</v>
      </c>
      <c r="G42" s="9">
        <f t="shared" si="1"/>
        <v>27524</v>
      </c>
    </row>
    <row r="43" spans="1:11" x14ac:dyDescent="0.3">
      <c r="A43" s="4" t="s">
        <v>51</v>
      </c>
      <c r="B43" s="4" t="s">
        <v>8</v>
      </c>
      <c r="C43" s="28">
        <v>39907</v>
      </c>
      <c r="D43" s="29">
        <v>40917</v>
      </c>
      <c r="E43" s="4">
        <v>1</v>
      </c>
      <c r="F43" s="9" t="str">
        <f t="shared" si="0"/>
        <v>Közepes ár</v>
      </c>
      <c r="G43" s="9">
        <f t="shared" si="1"/>
        <v>31552</v>
      </c>
    </row>
    <row r="44" spans="1:11" x14ac:dyDescent="0.3">
      <c r="A44" s="4" t="s">
        <v>52</v>
      </c>
      <c r="B44" s="4" t="s">
        <v>10</v>
      </c>
      <c r="C44" s="28">
        <v>34415</v>
      </c>
      <c r="D44" s="29">
        <v>50950</v>
      </c>
      <c r="E44" s="4">
        <v>0</v>
      </c>
      <c r="F44" s="9" t="str">
        <f t="shared" si="0"/>
        <v>Drága</v>
      </c>
      <c r="G44" s="9">
        <f t="shared" si="1"/>
        <v>23924</v>
      </c>
    </row>
    <row r="45" spans="1:11" x14ac:dyDescent="0.3">
      <c r="A45" s="4" t="s">
        <v>53</v>
      </c>
      <c r="B45" s="4" t="s">
        <v>8</v>
      </c>
      <c r="C45" s="28">
        <v>43405</v>
      </c>
      <c r="D45" s="29">
        <v>716</v>
      </c>
      <c r="E45" s="4">
        <v>9</v>
      </c>
      <c r="F45" s="9" t="str">
        <f t="shared" si="0"/>
        <v>Nagyon olcsó</v>
      </c>
      <c r="G45" s="9">
        <f t="shared" si="1"/>
        <v>31552</v>
      </c>
    </row>
    <row r="46" spans="1:11" x14ac:dyDescent="0.3">
      <c r="A46" s="4" t="s">
        <v>54</v>
      </c>
      <c r="B46" s="4" t="s">
        <v>19</v>
      </c>
      <c r="C46" s="28">
        <v>39512</v>
      </c>
      <c r="D46" s="29">
        <v>4826</v>
      </c>
      <c r="E46" s="4">
        <v>2</v>
      </c>
      <c r="F46" s="9" t="str">
        <f t="shared" si="0"/>
        <v>Nagyon olcsó</v>
      </c>
      <c r="G46" s="9">
        <f t="shared" si="1"/>
        <v>27524</v>
      </c>
    </row>
    <row r="47" spans="1:11" x14ac:dyDescent="0.3">
      <c r="A47" s="4" t="s">
        <v>55</v>
      </c>
      <c r="B47" s="4" t="s">
        <v>6</v>
      </c>
      <c r="C47" s="28">
        <v>41140</v>
      </c>
      <c r="D47" s="29">
        <v>55793</v>
      </c>
      <c r="E47" s="4">
        <v>7</v>
      </c>
      <c r="F47" s="9" t="str">
        <f t="shared" si="0"/>
        <v>Drága</v>
      </c>
      <c r="G47" s="9">
        <f t="shared" si="1"/>
        <v>21953</v>
      </c>
    </row>
    <row r="48" spans="1:11" x14ac:dyDescent="0.3">
      <c r="A48" s="4" t="s">
        <v>56</v>
      </c>
      <c r="B48" s="4" t="s">
        <v>108</v>
      </c>
      <c r="C48" s="28">
        <v>38107</v>
      </c>
      <c r="D48" s="29">
        <v>28567</v>
      </c>
      <c r="E48" s="4">
        <v>1</v>
      </c>
      <c r="F48" s="9" t="str">
        <f t="shared" si="0"/>
        <v>Jó ár</v>
      </c>
      <c r="G48" s="9">
        <f t="shared" si="1"/>
        <v>27524</v>
      </c>
    </row>
    <row r="49" spans="1:7" x14ac:dyDescent="0.3">
      <c r="A49" s="4" t="s">
        <v>57</v>
      </c>
      <c r="B49" s="4" t="s">
        <v>108</v>
      </c>
      <c r="C49" s="28">
        <v>33236</v>
      </c>
      <c r="D49" s="29">
        <v>6355</v>
      </c>
      <c r="E49" s="4">
        <v>6</v>
      </c>
      <c r="F49" s="9" t="str">
        <f t="shared" si="0"/>
        <v>Nagyon olcsó</v>
      </c>
      <c r="G49" s="9">
        <f t="shared" si="1"/>
        <v>27524</v>
      </c>
    </row>
    <row r="50" spans="1:7" x14ac:dyDescent="0.3">
      <c r="A50" s="4" t="s">
        <v>58</v>
      </c>
      <c r="B50" s="4" t="s">
        <v>108</v>
      </c>
      <c r="C50" s="28">
        <v>43678</v>
      </c>
      <c r="D50" s="29">
        <v>57264</v>
      </c>
      <c r="E50" s="4">
        <v>7</v>
      </c>
      <c r="F50" s="9" t="str">
        <f t="shared" si="0"/>
        <v>Drága</v>
      </c>
      <c r="G50" s="9">
        <f t="shared" si="1"/>
        <v>27524</v>
      </c>
    </row>
    <row r="51" spans="1:7" x14ac:dyDescent="0.3">
      <c r="A51" s="4" t="s">
        <v>59</v>
      </c>
      <c r="B51" s="4" t="s">
        <v>6</v>
      </c>
      <c r="C51" s="28">
        <v>44233</v>
      </c>
      <c r="D51" s="29">
        <v>58073</v>
      </c>
      <c r="E51" s="4">
        <v>6</v>
      </c>
      <c r="F51" s="9" t="str">
        <f t="shared" si="0"/>
        <v>Drága</v>
      </c>
      <c r="G51" s="9">
        <f t="shared" si="1"/>
        <v>21953</v>
      </c>
    </row>
    <row r="52" spans="1:7" x14ac:dyDescent="0.3">
      <c r="A52" s="4" t="s">
        <v>60</v>
      </c>
      <c r="B52" s="4" t="s">
        <v>10</v>
      </c>
      <c r="C52" s="28">
        <v>38809</v>
      </c>
      <c r="D52" s="29">
        <v>42490</v>
      </c>
      <c r="E52" s="4">
        <v>6</v>
      </c>
      <c r="F52" s="9" t="str">
        <f t="shared" si="0"/>
        <v>Közepes ár</v>
      </c>
      <c r="G52" s="9">
        <f t="shared" si="1"/>
        <v>23924</v>
      </c>
    </row>
    <row r="53" spans="1:7" x14ac:dyDescent="0.3">
      <c r="A53" s="4" t="s">
        <v>61</v>
      </c>
      <c r="B53" s="4" t="s">
        <v>6</v>
      </c>
      <c r="C53" s="28">
        <v>33514</v>
      </c>
      <c r="D53" s="29">
        <v>57232</v>
      </c>
      <c r="E53" s="4">
        <v>1</v>
      </c>
      <c r="F53" s="9" t="str">
        <f t="shared" si="0"/>
        <v>Drága</v>
      </c>
      <c r="G53" s="9">
        <f t="shared" si="1"/>
        <v>21953</v>
      </c>
    </row>
    <row r="54" spans="1:7" x14ac:dyDescent="0.3">
      <c r="A54" s="4" t="s">
        <v>62</v>
      </c>
      <c r="B54" s="4" t="s">
        <v>6</v>
      </c>
      <c r="C54" s="28">
        <v>35816</v>
      </c>
      <c r="D54" s="29">
        <v>38420</v>
      </c>
      <c r="E54" s="4">
        <v>2</v>
      </c>
      <c r="F54" s="9" t="str">
        <f t="shared" si="0"/>
        <v>Elfogadható ár</v>
      </c>
      <c r="G54" s="9">
        <f t="shared" si="1"/>
        <v>21953</v>
      </c>
    </row>
    <row r="55" spans="1:7" x14ac:dyDescent="0.3">
      <c r="A55" s="4" t="s">
        <v>63</v>
      </c>
      <c r="B55" s="4" t="s">
        <v>8</v>
      </c>
      <c r="C55" s="28">
        <v>35867</v>
      </c>
      <c r="D55" s="29">
        <v>53627</v>
      </c>
      <c r="E55" s="4">
        <v>3</v>
      </c>
      <c r="F55" s="9" t="str">
        <f t="shared" si="0"/>
        <v>Drága</v>
      </c>
      <c r="G55" s="9">
        <f t="shared" si="1"/>
        <v>31552</v>
      </c>
    </row>
    <row r="56" spans="1:7" x14ac:dyDescent="0.3">
      <c r="A56" s="4" t="s">
        <v>64</v>
      </c>
      <c r="B56" s="4" t="s">
        <v>8</v>
      </c>
      <c r="C56" s="28">
        <v>44592</v>
      </c>
      <c r="D56" s="29">
        <v>46344</v>
      </c>
      <c r="E56" s="4">
        <v>1</v>
      </c>
      <c r="F56" s="9" t="str">
        <f t="shared" si="0"/>
        <v>Közepes ár</v>
      </c>
      <c r="G56" s="9">
        <f t="shared" si="1"/>
        <v>31552</v>
      </c>
    </row>
    <row r="57" spans="1:7" x14ac:dyDescent="0.3">
      <c r="A57" s="4" t="s">
        <v>65</v>
      </c>
      <c r="B57" s="4" t="s">
        <v>10</v>
      </c>
      <c r="C57" s="28">
        <v>33070</v>
      </c>
      <c r="D57" s="29">
        <v>22418</v>
      </c>
      <c r="E57" s="4">
        <v>7</v>
      </c>
      <c r="F57" s="9" t="str">
        <f t="shared" si="0"/>
        <v>Jó ár</v>
      </c>
      <c r="G57" s="9">
        <f t="shared" si="1"/>
        <v>23924</v>
      </c>
    </row>
    <row r="58" spans="1:7" x14ac:dyDescent="0.3">
      <c r="A58" s="4" t="s">
        <v>66</v>
      </c>
      <c r="B58" s="4" t="s">
        <v>10</v>
      </c>
      <c r="C58" s="28">
        <v>38995</v>
      </c>
      <c r="D58" s="29">
        <v>22472</v>
      </c>
      <c r="E58" s="4">
        <v>9</v>
      </c>
      <c r="F58" s="9" t="str">
        <f t="shared" si="0"/>
        <v>Jó ár</v>
      </c>
      <c r="G58" s="9">
        <f t="shared" si="1"/>
        <v>23924</v>
      </c>
    </row>
    <row r="59" spans="1:7" x14ac:dyDescent="0.3">
      <c r="A59" s="4" t="s">
        <v>67</v>
      </c>
      <c r="B59" s="4" t="s">
        <v>8</v>
      </c>
      <c r="C59" s="28">
        <v>35018</v>
      </c>
      <c r="D59" s="29">
        <v>42367</v>
      </c>
      <c r="E59" s="4">
        <v>3</v>
      </c>
      <c r="F59" s="9" t="str">
        <f t="shared" si="0"/>
        <v>Közepes ár</v>
      </c>
      <c r="G59" s="9">
        <f t="shared" si="1"/>
        <v>31552</v>
      </c>
    </row>
    <row r="60" spans="1:7" x14ac:dyDescent="0.3">
      <c r="A60" s="4" t="s">
        <v>68</v>
      </c>
      <c r="B60" s="4" t="s">
        <v>10</v>
      </c>
      <c r="C60" s="28">
        <v>44910</v>
      </c>
      <c r="D60" s="29">
        <v>50866</v>
      </c>
      <c r="E60" s="4">
        <v>5</v>
      </c>
      <c r="F60" s="9" t="str">
        <f t="shared" si="0"/>
        <v>Drága</v>
      </c>
      <c r="G60" s="9">
        <f t="shared" si="1"/>
        <v>23924</v>
      </c>
    </row>
    <row r="61" spans="1:7" x14ac:dyDescent="0.3">
      <c r="A61" s="4" t="s">
        <v>69</v>
      </c>
      <c r="B61" s="4" t="s">
        <v>19</v>
      </c>
      <c r="C61" s="28">
        <v>42131</v>
      </c>
      <c r="D61" s="29">
        <v>49950</v>
      </c>
      <c r="E61" s="4">
        <v>0</v>
      </c>
      <c r="F61" s="9" t="str">
        <f t="shared" si="0"/>
        <v>Közepes ár</v>
      </c>
      <c r="G61" s="9">
        <f t="shared" si="1"/>
        <v>27524</v>
      </c>
    </row>
    <row r="62" spans="1:7" x14ac:dyDescent="0.3">
      <c r="A62" s="4" t="s">
        <v>70</v>
      </c>
      <c r="B62" s="4" t="s">
        <v>19</v>
      </c>
      <c r="C62" s="28">
        <v>36561</v>
      </c>
      <c r="D62" s="29">
        <v>7020</v>
      </c>
      <c r="E62" s="4">
        <v>8</v>
      </c>
      <c r="F62" s="9" t="str">
        <f t="shared" si="0"/>
        <v>Nagyon olcsó</v>
      </c>
      <c r="G62" s="9">
        <f t="shared" si="1"/>
        <v>27524</v>
      </c>
    </row>
    <row r="63" spans="1:7" x14ac:dyDescent="0.3">
      <c r="A63" s="4" t="s">
        <v>71</v>
      </c>
      <c r="B63" s="4" t="s">
        <v>6</v>
      </c>
      <c r="C63" s="28">
        <v>35436</v>
      </c>
      <c r="D63" s="29">
        <v>56964</v>
      </c>
      <c r="E63" s="4">
        <v>5</v>
      </c>
      <c r="F63" s="9" t="str">
        <f t="shared" si="0"/>
        <v>Drága</v>
      </c>
      <c r="G63" s="9">
        <f t="shared" si="1"/>
        <v>21953</v>
      </c>
    </row>
    <row r="64" spans="1:7" x14ac:dyDescent="0.3">
      <c r="A64" s="4" t="s">
        <v>72</v>
      </c>
      <c r="B64" s="4" t="s">
        <v>8</v>
      </c>
      <c r="C64" s="28">
        <v>42713</v>
      </c>
      <c r="D64" s="29">
        <v>7671</v>
      </c>
      <c r="E64" s="4">
        <v>2</v>
      </c>
      <c r="F64" s="9" t="str">
        <f t="shared" si="0"/>
        <v>Nagyon olcsó</v>
      </c>
      <c r="G64" s="9">
        <f t="shared" si="1"/>
        <v>31552</v>
      </c>
    </row>
    <row r="65" spans="1:7" x14ac:dyDescent="0.3">
      <c r="A65" s="4" t="s">
        <v>73</v>
      </c>
      <c r="B65" s="4" t="s">
        <v>10</v>
      </c>
      <c r="C65" s="28">
        <v>38603</v>
      </c>
      <c r="D65" s="29">
        <v>4155</v>
      </c>
      <c r="E65" s="4">
        <v>7</v>
      </c>
      <c r="F65" s="9" t="str">
        <f t="shared" si="0"/>
        <v>Nagyon olcsó</v>
      </c>
      <c r="G65" s="9">
        <f t="shared" si="1"/>
        <v>23924</v>
      </c>
    </row>
    <row r="66" spans="1:7" x14ac:dyDescent="0.3">
      <c r="A66" s="4" t="s">
        <v>74</v>
      </c>
      <c r="B66" s="4" t="s">
        <v>10</v>
      </c>
      <c r="C66" s="28">
        <v>42429</v>
      </c>
      <c r="D66" s="29">
        <v>31774</v>
      </c>
      <c r="E66" s="4">
        <v>9</v>
      </c>
      <c r="F66" s="9" t="str">
        <f t="shared" si="0"/>
        <v>Elfogadható ár</v>
      </c>
      <c r="G66" s="9">
        <f t="shared" si="1"/>
        <v>23924</v>
      </c>
    </row>
    <row r="67" spans="1:7" x14ac:dyDescent="0.3">
      <c r="A67" s="4" t="s">
        <v>75</v>
      </c>
      <c r="B67" s="4" t="s">
        <v>19</v>
      </c>
      <c r="C67" s="28">
        <v>43971</v>
      </c>
      <c r="D67" s="29">
        <v>842</v>
      </c>
      <c r="E67" s="4">
        <v>2</v>
      </c>
      <c r="F67" s="9" t="str">
        <f t="shared" ref="F67:F80" si="3">VLOOKUP(D67,$I$10:$J$16,2,1)</f>
        <v>Nagyon olcsó</v>
      </c>
      <c r="G67" s="9">
        <f t="shared" ref="G67:G80" si="4">ROUND(LOOKUP(B67,$I$3:$I$8,$J$3:$J$8)*60%,0)</f>
        <v>27524</v>
      </c>
    </row>
    <row r="68" spans="1:7" x14ac:dyDescent="0.3">
      <c r="A68" s="4" t="s">
        <v>76</v>
      </c>
      <c r="B68" s="4" t="s">
        <v>6</v>
      </c>
      <c r="C68" s="28">
        <v>35750</v>
      </c>
      <c r="D68" s="29">
        <v>34254</v>
      </c>
      <c r="E68" s="4">
        <v>7</v>
      </c>
      <c r="F68" s="9" t="str">
        <f t="shared" si="3"/>
        <v>Elfogadható ár</v>
      </c>
      <c r="G68" s="9">
        <f t="shared" si="4"/>
        <v>21953</v>
      </c>
    </row>
    <row r="69" spans="1:7" x14ac:dyDescent="0.3">
      <c r="A69" s="4" t="s">
        <v>77</v>
      </c>
      <c r="B69" s="4" t="s">
        <v>8</v>
      </c>
      <c r="C69" s="28">
        <v>40326</v>
      </c>
      <c r="D69" s="29">
        <v>31048</v>
      </c>
      <c r="E69" s="4">
        <v>1</v>
      </c>
      <c r="F69" s="9" t="str">
        <f t="shared" si="3"/>
        <v>Elfogadható ár</v>
      </c>
      <c r="G69" s="9">
        <f t="shared" si="4"/>
        <v>31552</v>
      </c>
    </row>
    <row r="70" spans="1:7" x14ac:dyDescent="0.3">
      <c r="A70" s="4" t="s">
        <v>78</v>
      </c>
      <c r="B70" s="4" t="s">
        <v>10</v>
      </c>
      <c r="C70" s="28">
        <v>38478</v>
      </c>
      <c r="D70" s="29">
        <v>16215</v>
      </c>
      <c r="E70" s="4">
        <v>4</v>
      </c>
      <c r="F70" s="9" t="str">
        <f t="shared" si="3"/>
        <v>Olcsó</v>
      </c>
      <c r="G70" s="9">
        <f t="shared" si="4"/>
        <v>23924</v>
      </c>
    </row>
    <row r="71" spans="1:7" x14ac:dyDescent="0.3">
      <c r="A71" s="4" t="s">
        <v>79</v>
      </c>
      <c r="B71" s="4" t="s">
        <v>8</v>
      </c>
      <c r="C71" s="28">
        <v>43657</v>
      </c>
      <c r="D71" s="29">
        <v>1533</v>
      </c>
      <c r="E71" s="4">
        <v>2</v>
      </c>
      <c r="F71" s="9" t="str">
        <f t="shared" si="3"/>
        <v>Nagyon olcsó</v>
      </c>
      <c r="G71" s="9">
        <f t="shared" si="4"/>
        <v>31552</v>
      </c>
    </row>
    <row r="72" spans="1:7" x14ac:dyDescent="0.3">
      <c r="A72" s="4" t="s">
        <v>80</v>
      </c>
      <c r="B72" s="4" t="s">
        <v>8</v>
      </c>
      <c r="C72" s="28">
        <v>43238</v>
      </c>
      <c r="D72" s="29">
        <v>4285</v>
      </c>
      <c r="E72" s="4">
        <v>9</v>
      </c>
      <c r="F72" s="9" t="str">
        <f t="shared" si="3"/>
        <v>Nagyon olcsó</v>
      </c>
      <c r="G72" s="9">
        <f t="shared" si="4"/>
        <v>31552</v>
      </c>
    </row>
    <row r="73" spans="1:7" x14ac:dyDescent="0.3">
      <c r="A73" s="4" t="s">
        <v>81</v>
      </c>
      <c r="B73" s="4" t="s">
        <v>8</v>
      </c>
      <c r="C73" s="28">
        <v>35215</v>
      </c>
      <c r="D73" s="29">
        <v>1789</v>
      </c>
      <c r="E73" s="4">
        <v>9</v>
      </c>
      <c r="F73" s="9" t="str">
        <f t="shared" si="3"/>
        <v>Nagyon olcsó</v>
      </c>
      <c r="G73" s="9">
        <f t="shared" si="4"/>
        <v>31552</v>
      </c>
    </row>
    <row r="74" spans="1:7" x14ac:dyDescent="0.3">
      <c r="A74" s="4" t="s">
        <v>82</v>
      </c>
      <c r="B74" s="4" t="s">
        <v>8</v>
      </c>
      <c r="C74" s="28">
        <v>33711</v>
      </c>
      <c r="D74" s="29">
        <v>58343</v>
      </c>
      <c r="E74" s="4">
        <v>4</v>
      </c>
      <c r="F74" s="9" t="str">
        <f t="shared" si="3"/>
        <v>Drága</v>
      </c>
      <c r="G74" s="9">
        <f t="shared" si="4"/>
        <v>31552</v>
      </c>
    </row>
    <row r="75" spans="1:7" x14ac:dyDescent="0.3">
      <c r="A75" s="4" t="s">
        <v>83</v>
      </c>
      <c r="B75" s="4" t="s">
        <v>8</v>
      </c>
      <c r="C75" s="28">
        <v>39403</v>
      </c>
      <c r="D75" s="29">
        <v>44797</v>
      </c>
      <c r="E75" s="4">
        <v>9</v>
      </c>
      <c r="F75" s="9" t="str">
        <f t="shared" si="3"/>
        <v>Közepes ár</v>
      </c>
      <c r="G75" s="9">
        <f t="shared" si="4"/>
        <v>31552</v>
      </c>
    </row>
    <row r="76" spans="1:7" x14ac:dyDescent="0.3">
      <c r="A76" s="4" t="s">
        <v>84</v>
      </c>
      <c r="B76" s="4" t="s">
        <v>19</v>
      </c>
      <c r="C76" s="28">
        <v>38850</v>
      </c>
      <c r="D76" s="29">
        <v>15136</v>
      </c>
      <c r="E76" s="4">
        <v>2</v>
      </c>
      <c r="F76" s="9" t="str">
        <f t="shared" si="3"/>
        <v>Olcsó</v>
      </c>
      <c r="G76" s="9">
        <f t="shared" si="4"/>
        <v>27524</v>
      </c>
    </row>
    <row r="77" spans="1:7" x14ac:dyDescent="0.3">
      <c r="A77" s="4" t="s">
        <v>85</v>
      </c>
      <c r="B77" s="4" t="s">
        <v>10</v>
      </c>
      <c r="C77" s="28">
        <v>34404</v>
      </c>
      <c r="D77" s="29">
        <v>37225</v>
      </c>
      <c r="E77" s="4">
        <v>8</v>
      </c>
      <c r="F77" s="9" t="str">
        <f t="shared" si="3"/>
        <v>Elfogadható ár</v>
      </c>
      <c r="G77" s="9">
        <f t="shared" si="4"/>
        <v>23924</v>
      </c>
    </row>
    <row r="78" spans="1:7" x14ac:dyDescent="0.3">
      <c r="A78" s="4" t="s">
        <v>86</v>
      </c>
      <c r="B78" s="4" t="s">
        <v>8</v>
      </c>
      <c r="C78" s="28">
        <v>43213</v>
      </c>
      <c r="D78" s="29">
        <v>39787</v>
      </c>
      <c r="E78" s="4">
        <v>5</v>
      </c>
      <c r="F78" s="9" t="str">
        <f t="shared" si="3"/>
        <v>Elfogadható ár</v>
      </c>
      <c r="G78" s="9">
        <f t="shared" si="4"/>
        <v>31552</v>
      </c>
    </row>
    <row r="79" spans="1:7" x14ac:dyDescent="0.3">
      <c r="A79" s="4" t="s">
        <v>87</v>
      </c>
      <c r="B79" s="4" t="s">
        <v>8</v>
      </c>
      <c r="C79" s="28">
        <v>34063</v>
      </c>
      <c r="D79" s="29">
        <v>43280</v>
      </c>
      <c r="E79" s="4">
        <v>9</v>
      </c>
      <c r="F79" s="9" t="str">
        <f t="shared" si="3"/>
        <v>Közepes ár</v>
      </c>
      <c r="G79" s="9">
        <f t="shared" si="4"/>
        <v>31552</v>
      </c>
    </row>
    <row r="80" spans="1:7" x14ac:dyDescent="0.3">
      <c r="A80" s="4" t="s">
        <v>88</v>
      </c>
      <c r="B80" s="4" t="s">
        <v>19</v>
      </c>
      <c r="C80" s="28">
        <v>42385</v>
      </c>
      <c r="D80" s="29">
        <v>39528</v>
      </c>
      <c r="E80" s="4">
        <v>5</v>
      </c>
      <c r="F80" s="9" t="str">
        <f t="shared" si="3"/>
        <v>Elfogadható ár</v>
      </c>
      <c r="G80" s="9">
        <f t="shared" si="4"/>
        <v>27524</v>
      </c>
    </row>
  </sheetData>
  <mergeCells count="9">
    <mergeCell ref="I32:M32"/>
    <mergeCell ref="I19:M19"/>
    <mergeCell ref="I20:M20"/>
    <mergeCell ref="I21:M21"/>
    <mergeCell ref="I22:M22"/>
    <mergeCell ref="I23:M23"/>
    <mergeCell ref="I24:M24"/>
    <mergeCell ref="I26:M26"/>
    <mergeCell ref="I27:M27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3" name="Drop Down 2">
              <controlPr defaultSize="0" autoLine="0" autoPict="0">
                <anchor moveWithCells="1">
                  <from>
                    <xdr:col>13</xdr:col>
                    <xdr:colOff>7620</xdr:colOff>
                    <xdr:row>4</xdr:row>
                    <xdr:rowOff>167640</xdr:rowOff>
                  </from>
                  <to>
                    <xdr:col>13</xdr:col>
                    <xdr:colOff>990600</xdr:colOff>
                    <xdr:row>6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tsuto</dc:creator>
  <cp:lastModifiedBy>tsuto</cp:lastModifiedBy>
  <dcterms:created xsi:type="dcterms:W3CDTF">2024-05-02T14:50:08Z</dcterms:created>
  <dcterms:modified xsi:type="dcterms:W3CDTF">2024-05-02T15:15:14Z</dcterms:modified>
</cp:coreProperties>
</file>